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795" windowHeight="1132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1'!$A$1:$E$115</definedName>
    <definedName name="_xlnm.Print_Titles" localSheetId="0">'ANEXA 1'!$14:$16</definedName>
    <definedName name="Z_1728C893_BBB4_4E26_A67C_EA99CBD52019_.wvu.PrintArea" localSheetId="0" hidden="1">'ANEXA 1'!$A$1:$E$115</definedName>
    <definedName name="Z_1728C893_BBB4_4E26_A67C_EA99CBD52019_.wvu.PrintTitles" localSheetId="0" hidden="1">'ANEXA 1'!$14:$16</definedName>
    <definedName name="Z_32B860CE_CD43_4E46_B75A_AF2A71DECA01_.wvu.PrintArea" localSheetId="0" hidden="1">'ANEXA 1'!$A$1:$E$115</definedName>
    <definedName name="Z_32B860CE_CD43_4E46_B75A_AF2A71DECA01_.wvu.PrintTitles" localSheetId="0" hidden="1">'ANEXA 1'!$14:$16</definedName>
    <definedName name="Z_6E64780C_808F_4958_997E_C1B60F87DC93_.wvu.PrintArea" localSheetId="0" hidden="1">'ANEXA 1'!$A$1:$E$115</definedName>
    <definedName name="Z_6E64780C_808F_4958_997E_C1B60F87DC93_.wvu.PrintTitles" localSheetId="0" hidden="1">'ANEXA 1'!$14:$16</definedName>
    <definedName name="Z_96400FC3_1C47_4876_BE3B_304D82DB0F55_.wvu.PrintArea" localSheetId="0" hidden="1">'ANEXA 1'!$A$1:$E$115</definedName>
    <definedName name="Z_96400FC3_1C47_4876_BE3B_304D82DB0F55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91" i="1" l="1"/>
  <c r="E90" i="1"/>
  <c r="E89" i="1"/>
  <c r="E88" i="1"/>
  <c r="E87" i="1"/>
  <c r="E86" i="1"/>
  <c r="E91" i="1" s="1"/>
  <c r="D83" i="1"/>
  <c r="D82" i="1"/>
  <c r="E81" i="1"/>
  <c r="E80" i="1"/>
  <c r="F79" i="1"/>
  <c r="E76" i="1"/>
  <c r="E75" i="1"/>
  <c r="E74" i="1"/>
  <c r="F73" i="1"/>
  <c r="E72" i="1"/>
  <c r="E70" i="1"/>
  <c r="F69" i="1"/>
  <c r="E68" i="1"/>
  <c r="E67" i="1"/>
  <c r="E66" i="1"/>
  <c r="E64" i="1"/>
  <c r="E82" i="1" s="1"/>
  <c r="E83" i="1" s="1"/>
  <c r="E62" i="1"/>
  <c r="D62" i="1"/>
  <c r="E61" i="1"/>
  <c r="E60" i="1"/>
  <c r="E59" i="1"/>
  <c r="E57" i="1"/>
  <c r="E52" i="1"/>
  <c r="D49" i="1"/>
  <c r="F48" i="1"/>
  <c r="E47" i="1"/>
  <c r="E46" i="1"/>
  <c r="E44" i="1"/>
  <c r="E49" i="1" s="1"/>
  <c r="E43" i="1"/>
  <c r="D40" i="1"/>
  <c r="D53" i="1" s="1"/>
  <c r="D54" i="1" s="1"/>
  <c r="D84" i="1" s="1"/>
  <c r="D92" i="1" s="1"/>
  <c r="E39" i="1"/>
  <c r="E38" i="1"/>
  <c r="E37" i="1"/>
  <c r="E36" i="1"/>
  <c r="E35" i="1"/>
  <c r="E34" i="1"/>
  <c r="E33" i="1"/>
  <c r="E31" i="1"/>
  <c r="E40" i="1" s="1"/>
  <c r="E29" i="1"/>
  <c r="E53" i="1" s="1"/>
  <c r="D27" i="1"/>
  <c r="G26" i="1"/>
  <c r="E26" i="1"/>
  <c r="E25" i="1"/>
  <c r="F24" i="1"/>
  <c r="E23" i="1"/>
  <c r="G24" i="1" s="1"/>
  <c r="E22" i="1"/>
  <c r="E21" i="1"/>
  <c r="E20" i="1"/>
  <c r="E19" i="1"/>
  <c r="E27" i="1" s="1"/>
  <c r="E54" i="1" l="1"/>
  <c r="E84" i="1" s="1"/>
  <c r="E92" i="1" s="1"/>
</calcChain>
</file>

<file path=xl/comments1.xml><?xml version="1.0" encoding="utf-8"?>
<comments xmlns="http://schemas.openxmlformats.org/spreadsheetml/2006/main">
  <authors>
    <author>Elisabeta BIRAU</author>
  </authors>
  <commentList>
    <comment ref="E35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</commentList>
</comments>
</file>

<file path=xl/sharedStrings.xml><?xml version="1.0" encoding="utf-8"?>
<sst xmlns="http://schemas.openxmlformats.org/spreadsheetml/2006/main" count="120" uniqueCount="120">
  <si>
    <t>CASA  DE  ASIGURĂRI  DE  SĂNĂTATE MARAMURES</t>
  </si>
  <si>
    <t>ADRESA: BAIA MARE, STR. CH. BILASCU, NR. 22A</t>
  </si>
  <si>
    <t>Număr telefon:  0262 215207</t>
  </si>
  <si>
    <t>COD DE ÎNREGISTRARE FISCALĂ:  11320493</t>
  </si>
  <si>
    <t>CODUL ACTIVITĂŢII CAEN: 8430</t>
  </si>
  <si>
    <t>BILANŢ</t>
  </si>
  <si>
    <t>la  data  de  31  DECEMBRIE  2023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</si>
  <si>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</si>
  <si>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</si>
  <si>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</si>
  <si>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</si>
  <si>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</si>
  <si>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</si>
  <si>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</si>
  <si>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</si>
  <si>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</si>
  <si>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</si>
  <si>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</si>
  <si>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</si>
  <si>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</si>
  <si>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</si>
  <si>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</si>
  <si>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</si>
  <si>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t xml:space="preserve">  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</si>
  <si>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</si>
  <si>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</si>
  <si>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</si>
  <si>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</si>
  <si>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</si>
  <si>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</si>
  <si>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</si>
  <si>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</si>
  <si>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</si>
  <si>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</si>
  <si>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</si>
  <si>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</si>
  <si>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</si>
  <si>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</si>
  <si>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</si>
  <si>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</si>
  <si>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</si>
  <si>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</si>
  <si>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</si>
  <si>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</si>
  <si>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</si>
  <si>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</si>
  <si>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</si>
  <si>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</si>
  <si>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</si>
  <si>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</si>
  <si>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</si>
  <si>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</si>
  <si>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</si>
  <si>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</si>
  <si>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</si>
  <si>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</si>
  <si>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</si>
  <si>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</si>
  <si>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</si>
  <si>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</si>
  <si>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</si>
  <si>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</si>
  <si>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</si>
  <si>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</si>
  <si>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</si>
  <si>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</si>
  <si>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</si>
  <si>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</si>
  <si>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</si>
  <si>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</si>
  <si>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</si>
  <si>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</si>
  <si>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</si>
  <si>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t>Personal - drepturi de natură salarială suplimentare:                                                                                           (ct.4200201+4200202)</t>
  </si>
  <si>
    <t>52.1</t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</si>
  <si>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</si>
  <si>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</si>
  <si>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</si>
  <si>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t xml:space="preserve">TOTAL DATORII NECURENTE </t>
    </r>
    <r>
      <rPr>
        <sz val="12"/>
        <rFont val="Times New Roman"/>
        <family val="1"/>
      </rPr>
      <t>(rd.52+ 52.1 + 54+ 55)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</si>
  <si>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</si>
  <si>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</si>
  <si>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</si>
  <si>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</si>
  <si>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</si>
  <si>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</si>
  <si>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</si>
  <si>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</si>
  <si>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</si>
  <si>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</si>
  <si>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</si>
  <si>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</si>
  <si>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</si>
  <si>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</si>
  <si>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</si>
  <si>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</si>
  <si>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t xml:space="preserve">Salariile angajaţilor </t>
    </r>
    <r>
      <rPr>
        <sz val="11"/>
        <rFont val="Arial"/>
        <family val="2"/>
      </rPr>
      <t>(ct.4210000+4230000+4260000</t>
    </r>
    <r>
      <rPr>
        <sz val="12"/>
        <rFont val="Arial"/>
        <family val="2"/>
      </rPr>
      <t>***</t>
    </r>
    <r>
      <rPr>
        <sz val="11"/>
        <rFont val="Arial"/>
        <family val="2"/>
      </rPr>
      <t>+4260100+4270100+  4270300</t>
    </r>
    <r>
      <rPr>
        <sz val="12"/>
        <rFont val="Arial"/>
        <family val="2"/>
      </rPr>
      <t>***</t>
    </r>
    <r>
      <rPr>
        <sz val="11"/>
        <rFont val="Arial"/>
        <family val="2"/>
      </rPr>
      <t>+ 4270301+ 4280101)</t>
    </r>
  </si>
  <si>
    <t>Personal - drepturi de natură salarială suplimentare:                                                                                           (ct.4200101+4200102)</t>
  </si>
  <si>
    <t>72.1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</si>
  <si>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</t>
    </r>
    <r>
      <rPr>
        <sz val="12"/>
        <rFont val="Arial"/>
        <family val="2"/>
        <charset val="238"/>
      </rPr>
      <t>***+4260200</t>
    </r>
    <r>
      <rPr>
        <sz val="11"/>
        <rFont val="Arial"/>
        <family val="2"/>
      </rPr>
      <t>+4270200+ 4270300</t>
    </r>
    <r>
      <rPr>
        <sz val="12"/>
        <rFont val="Arial"/>
        <family val="2"/>
        <charset val="238"/>
      </rPr>
      <t>***</t>
    </r>
    <r>
      <rPr>
        <sz val="11"/>
        <rFont val="Arial"/>
        <family val="2"/>
      </rPr>
      <t>+4270302+ 4290000+ 4380000),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</si>
  <si>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</si>
  <si>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</si>
  <si>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</si>
  <si>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</si>
  <si>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t xml:space="preserve">TOTAL DATORII CURENTE </t>
    </r>
    <r>
      <rPr>
        <sz val="12"/>
        <rFont val="Times New Roman"/>
        <family val="1"/>
      </rPr>
      <t>(rd.60+62+65+70+71+72+72.1+73+74+75)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</si>
  <si>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</si>
  <si>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</si>
  <si>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</si>
  <si>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</si>
  <si>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</si>
  <si>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</si>
  <si>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</si>
  <si>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</si>
  <si>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</si>
  <si>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>F</t>
  </si>
  <si>
    <t xml:space="preserve"> *) Conturi de repartizat după natura elementelor respective.</t>
  </si>
  <si>
    <t xml:space="preserve"> **) Solduri debitoare ale conturilor respective.</t>
  </si>
  <si>
    <t>***) Soldurile conturilor 4260000 și 4270300 se raportează doar pe coloana 1(ac conturi au fost arogate prim OMF 2202/2023</t>
  </si>
  <si>
    <t>Soldurile ct 4260100, 4260200, 4270301, 4270302 se raporteaza doar pe coloana 2 (ac ct au fost reglementate de OMF 2202/2023</t>
  </si>
  <si>
    <t xml:space="preserve"> DIRECTOR  GENERAL,</t>
  </si>
  <si>
    <t>DIRECTOR  EXECUTIV 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</si>
</sst>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  <numFmt numFmtId="168" formatCode="_-* #,##0.00&quot; lei&quot;_-;\-* #,##0.00&quot; lei&quot;_-;_-* \-??&quot; lei&quot;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  <charset val="238"/>
    </font>
    <font>
      <i/>
      <sz val="9"/>
      <name val="Arial"/>
      <family val="2"/>
    </font>
    <font>
      <sz val="12"/>
      <color indexed="10"/>
      <name val="Times New Roman"/>
      <family val="1"/>
    </font>
    <font>
      <b/>
      <sz val="13"/>
      <name val="Arial"/>
      <family val="2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4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7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7" fontId="16" fillId="0" borderId="0" applyFont="0" applyFill="0" applyBorder="0" applyAlignment="0" applyProtection="0"/>
    <xf numFmtId="3" fontId="16" fillId="0" borderId="0"/>
    <xf numFmtId="3" fontId="4" fillId="0" borderId="0"/>
    <xf numFmtId="3" fontId="4" fillId="0" borderId="0"/>
    <xf numFmtId="3" fontId="16" fillId="0" borderId="0"/>
    <xf numFmtId="3" fontId="4" fillId="0" borderId="0"/>
    <xf numFmtId="168" fontId="16" fillId="0" borderId="0" applyFill="0" applyBorder="0" applyAlignment="0" applyProtection="0"/>
    <xf numFmtId="0" fontId="39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4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6" fillId="6" borderId="17" applyNumberFormat="0" applyAlignment="0" applyProtection="0"/>
    <xf numFmtId="0" fontId="4" fillId="7" borderId="17" applyNumberFormat="0" applyFont="0" applyAlignment="0" applyProtection="0"/>
    <xf numFmtId="0" fontId="16" fillId="6" borderId="17" applyNumberFormat="0" applyAlignment="0" applyProtection="0"/>
    <xf numFmtId="0" fontId="4" fillId="7" borderId="17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27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18" fillId="0" borderId="9" xfId="0" applyFont="1" applyFill="1" applyBorder="1" applyAlignment="1">
      <alignment vertical="top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17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3" fontId="9" fillId="0" borderId="16" xfId="0" applyNumberFormat="1" applyFont="1" applyFill="1" applyBorder="1" applyAlignment="1" applyProtection="1">
      <alignment horizontal="center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vertical="top" wrapText="1"/>
    </xf>
    <xf numFmtId="3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Fill="1" applyBorder="1" applyAlignment="1" applyProtection="1">
      <alignment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30" fillId="0" borderId="0" xfId="0" applyFont="1" applyFill="1" applyProtection="1">
      <protection locked="0"/>
    </xf>
    <xf numFmtId="1" fontId="32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4" fillId="0" borderId="0" xfId="0" applyFont="1" applyFill="1" applyAlignment="1" applyProtection="1">
      <alignment horizontal="center"/>
    </xf>
  </cellXfs>
  <cellStyles count="74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2 3" xfId="10"/>
    <cellStyle name="Comma 2 3" xfId="11"/>
    <cellStyle name="Comma 2 4" xfId="12"/>
    <cellStyle name="Comma 3" xfId="13"/>
    <cellStyle name="Comma 3 2" xfId="14"/>
    <cellStyle name="Comma 3 3" xfId="15"/>
    <cellStyle name="Comma 4" xfId="16"/>
    <cellStyle name="Comma 5" xfId="17"/>
    <cellStyle name="Comma0" xfId="18"/>
    <cellStyle name="Comma0 2" xfId="19"/>
    <cellStyle name="Comma0 2 2" xfId="20"/>
    <cellStyle name="Comma0 3" xfId="21"/>
    <cellStyle name="Comma0_INFLUENTE CA" xfId="22"/>
    <cellStyle name="Currency 2" xfId="23"/>
    <cellStyle name="Error" xfId="24"/>
    <cellStyle name="Footnote" xfId="25"/>
    <cellStyle name="Heading" xfId="26"/>
    <cellStyle name="Normal" xfId="0" builtinId="0"/>
    <cellStyle name="Normal 10 5" xfId="27"/>
    <cellStyle name="Normal 11" xfId="28"/>
    <cellStyle name="Normal 19 4" xfId="29"/>
    <cellStyle name="Normal 2" xfId="30"/>
    <cellStyle name="Normal 2 2" xfId="31"/>
    <cellStyle name="Normal 3" xfId="32"/>
    <cellStyle name="Normal 3 2" xfId="33"/>
    <cellStyle name="Normal 3 2 2" xfId="34"/>
    <cellStyle name="Normal 3 4" xfId="35"/>
    <cellStyle name="Normal 3_INFLUENTE CA" xfId="36"/>
    <cellStyle name="Normal 4" xfId="37"/>
    <cellStyle name="Normal 4 2" xfId="38"/>
    <cellStyle name="Normal 4 2 2" xfId="39"/>
    <cellStyle name="Normal 4 3" xfId="40"/>
    <cellStyle name="Normal 4 4" xfId="41"/>
    <cellStyle name="Normal 4 4 2" xfId="42"/>
    <cellStyle name="Normal 4 5" xfId="43"/>
    <cellStyle name="Normal 4_INFLUENTE CA" xfId="44"/>
    <cellStyle name="Normal 5" xfId="45"/>
    <cellStyle name="Normal 6" xfId="46"/>
    <cellStyle name="Normal 7" xfId="47"/>
    <cellStyle name="Normal 8" xfId="48"/>
    <cellStyle name="Normal 9" xfId="49"/>
    <cellStyle name="Normal 9 2" xfId="50"/>
    <cellStyle name="Normal_vaslui, bilant 30.06.2007" xfId="2"/>
    <cellStyle name="Note 2" xfId="51"/>
    <cellStyle name="Note 2 2" xfId="52"/>
    <cellStyle name="Note 2 3" xfId="53"/>
    <cellStyle name="Note 3" xfId="54"/>
    <cellStyle name="Percent 2" xfId="55"/>
    <cellStyle name="Percent 2 2" xfId="56"/>
    <cellStyle name="Percent 2 3" xfId="57"/>
    <cellStyle name="Percent 3" xfId="58"/>
    <cellStyle name="Percent 3 2" xfId="59"/>
    <cellStyle name="Percent 3 3" xfId="60"/>
    <cellStyle name="Status" xfId="61"/>
    <cellStyle name="Status 2" xfId="62"/>
    <cellStyle name="Style 1" xfId="63"/>
    <cellStyle name="Style 1 2" xfId="64"/>
    <cellStyle name="Style 1 2 2" xfId="65"/>
    <cellStyle name="Style 1 3" xfId="66"/>
    <cellStyle name="Style 1 4" xfId="67"/>
    <cellStyle name="Style 1 4 2" xfId="68"/>
    <cellStyle name="Style 1 5" xfId="69"/>
    <cellStyle name="Style 1_INFLUENTE CA" xfId="70"/>
    <cellStyle name="Text" xfId="71"/>
    <cellStyle name="Text 2" xfId="72"/>
    <cellStyle name="Warning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\2023\MM%20%20BILANT%2031%20DECEMBRIE%20%202023_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(3.1)"/>
      <sheetName val="ANEXA 26(3.1)"/>
      <sheetName val="ANEXA 26(4.1)"/>
      <sheetName val="ANEXA 26 (5.1)"/>
      <sheetName val="Anexa 26 (5.2)"/>
      <sheetName val="ANEXA 26(6.1)"/>
      <sheetName val="ANEXA 27"/>
      <sheetName val="ANEXA 7 CAPITOL 6608"/>
      <sheetName val="ANEXA 30"/>
      <sheetName val="ANEXA 30 (2)"/>
      <sheetName val="NOTA 1"/>
      <sheetName val="ANEXA 2 SOLDURI"/>
      <sheetName val="SOLDURI BILANT"/>
      <sheetName val="VENITURI "/>
      <sheetName val="VENITURI (2)"/>
      <sheetName val="PROVIZIOANE"/>
      <sheetName val="DATORII UE"/>
      <sheetName val="DISPONIBILITATI"/>
      <sheetName val="COD 04"/>
      <sheetName val="PLATI"/>
      <sheetName val="ANGAJ BUGETAR"/>
      <sheetName val="ANGAJAM LEGAL 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CONCEDII MEDICALE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F TRANSFERURI"/>
      <sheetName val="F MANAG SI ADM"/>
      <sheetName val="F CONCEDII SI INDEMNIZATII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F7">
            <v>10946154</v>
          </cell>
        </row>
        <row r="8">
          <cell r="F8">
            <v>24659</v>
          </cell>
        </row>
        <row r="11">
          <cell r="F11">
            <v>4082108</v>
          </cell>
        </row>
        <row r="12">
          <cell r="F12">
            <v>2366</v>
          </cell>
        </row>
        <row r="13">
          <cell r="F13">
            <v>245</v>
          </cell>
        </row>
        <row r="15">
          <cell r="E15">
            <v>108332251</v>
          </cell>
        </row>
        <row r="16">
          <cell r="E16">
            <v>590588956</v>
          </cell>
        </row>
        <row r="22">
          <cell r="F22">
            <v>0</v>
          </cell>
        </row>
        <row r="23">
          <cell r="F23">
            <v>11217414</v>
          </cell>
        </row>
        <row r="27">
          <cell r="E27">
            <v>1015126</v>
          </cell>
        </row>
        <row r="28">
          <cell r="E28">
            <v>365839</v>
          </cell>
        </row>
        <row r="30">
          <cell r="E30">
            <v>751733</v>
          </cell>
        </row>
        <row r="32">
          <cell r="E32">
            <v>13229435</v>
          </cell>
        </row>
        <row r="33">
          <cell r="E33">
            <v>121158</v>
          </cell>
        </row>
        <row r="34">
          <cell r="E34">
            <v>1244817</v>
          </cell>
        </row>
        <row r="35">
          <cell r="E35">
            <v>253554</v>
          </cell>
        </row>
        <row r="36">
          <cell r="E36">
            <v>27143</v>
          </cell>
        </row>
        <row r="48">
          <cell r="F48">
            <v>1013333</v>
          </cell>
        </row>
        <row r="49">
          <cell r="F49">
            <v>365839</v>
          </cell>
        </row>
        <row r="52">
          <cell r="F52">
            <v>1344049</v>
          </cell>
        </row>
        <row r="53">
          <cell r="F53">
            <v>84766</v>
          </cell>
        </row>
        <row r="54">
          <cell r="F54">
            <v>1226906</v>
          </cell>
        </row>
        <row r="55">
          <cell r="F55">
            <v>176789</v>
          </cell>
        </row>
        <row r="56">
          <cell r="F56">
            <v>22282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9">
          <cell r="E69">
            <v>692</v>
          </cell>
        </row>
        <row r="73">
          <cell r="E73">
            <v>607448</v>
          </cell>
        </row>
        <row r="77">
          <cell r="F77">
            <v>197616137</v>
          </cell>
        </row>
        <row r="82">
          <cell r="E82">
            <v>8095</v>
          </cell>
        </row>
        <row r="85">
          <cell r="F85">
            <v>438547</v>
          </cell>
        </row>
        <row r="90">
          <cell r="F90">
            <v>4843</v>
          </cell>
        </row>
        <row r="91">
          <cell r="F91">
            <v>13235</v>
          </cell>
        </row>
        <row r="96">
          <cell r="F96">
            <v>190692</v>
          </cell>
        </row>
        <row r="98">
          <cell r="F98">
            <v>75588</v>
          </cell>
        </row>
        <row r="100">
          <cell r="F100">
            <v>17162</v>
          </cell>
        </row>
        <row r="104">
          <cell r="F104">
            <v>49035</v>
          </cell>
        </row>
        <row r="112">
          <cell r="E112">
            <v>396195</v>
          </cell>
        </row>
        <row r="113">
          <cell r="E113">
            <v>4396</v>
          </cell>
        </row>
        <row r="114">
          <cell r="E114">
            <v>2678571</v>
          </cell>
        </row>
        <row r="116">
          <cell r="F116">
            <v>37397019</v>
          </cell>
        </row>
        <row r="117">
          <cell r="F117">
            <v>51991209</v>
          </cell>
        </row>
        <row r="120">
          <cell r="E120">
            <v>98967819</v>
          </cell>
        </row>
        <row r="121">
          <cell r="F121">
            <v>11054097</v>
          </cell>
        </row>
        <row r="126">
          <cell r="E126">
            <v>57732612</v>
          </cell>
        </row>
        <row r="129">
          <cell r="F129">
            <v>547109088</v>
          </cell>
        </row>
        <row r="139">
          <cell r="E139">
            <v>0</v>
          </cell>
        </row>
        <row r="140">
          <cell r="E140">
            <v>0</v>
          </cell>
        </row>
        <row r="143">
          <cell r="E143">
            <v>0</v>
          </cell>
        </row>
        <row r="145">
          <cell r="E145">
            <v>0</v>
          </cell>
        </row>
        <row r="146">
          <cell r="E146">
            <v>0</v>
          </cell>
        </row>
        <row r="148">
          <cell r="E148">
            <v>0</v>
          </cell>
        </row>
        <row r="150">
          <cell r="E150">
            <v>16890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4864</v>
          </cell>
        </row>
        <row r="156">
          <cell r="E156">
            <v>13235</v>
          </cell>
        </row>
        <row r="157">
          <cell r="E157">
            <v>102733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8"/>
  <sheetViews>
    <sheetView showZeros="0" tabSelected="1" zoomScaleNormal="100" workbookViewId="0">
      <selection activeCell="F104" sqref="F104"/>
    </sheetView>
  </sheetViews>
  <sheetFormatPr defaultColWidth="9.140625" defaultRowHeight="18" x14ac:dyDescent="0.25"/>
  <cols>
    <col min="1" max="1" width="5" style="100" customWidth="1"/>
    <col min="2" max="2" width="56" style="4" customWidth="1"/>
    <col min="3" max="3" width="6.140625" style="106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16384" width="9.140625" style="4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9" t="s">
        <v>1</v>
      </c>
      <c r="B3" s="10"/>
      <c r="C3" s="10"/>
      <c r="D3" s="10"/>
      <c r="E3" s="11"/>
    </row>
    <row r="4" spans="1:13" ht="9" customHeight="1" x14ac:dyDescent="0.25">
      <c r="A4" s="6"/>
      <c r="B4" s="12"/>
      <c r="C4" s="12"/>
      <c r="D4" s="12"/>
      <c r="E4" s="7"/>
    </row>
    <row r="5" spans="1:13" x14ac:dyDescent="0.25">
      <c r="A5" s="9" t="s">
        <v>2</v>
      </c>
      <c r="B5" s="10"/>
      <c r="C5" s="13"/>
      <c r="D5" s="14"/>
      <c r="E5" s="11"/>
    </row>
    <row r="6" spans="1:13" ht="6.75" customHeight="1" x14ac:dyDescent="0.25">
      <c r="A6" s="15"/>
      <c r="B6" s="15"/>
      <c r="C6" s="15"/>
      <c r="D6" s="7"/>
      <c r="E6" s="7"/>
    </row>
    <row r="7" spans="1:13" ht="14.25" customHeight="1" x14ac:dyDescent="0.25">
      <c r="A7" s="9" t="s">
        <v>3</v>
      </c>
      <c r="B7" s="10"/>
      <c r="C7" s="10"/>
      <c r="D7" s="10"/>
      <c r="E7" s="11"/>
    </row>
    <row r="8" spans="1:13" x14ac:dyDescent="0.25">
      <c r="A8" s="6"/>
      <c r="B8" s="12"/>
      <c r="C8" s="12"/>
      <c r="D8" s="12"/>
      <c r="E8" s="7"/>
      <c r="J8" s="16"/>
    </row>
    <row r="9" spans="1:13" x14ac:dyDescent="0.25">
      <c r="A9" s="9" t="s">
        <v>4</v>
      </c>
      <c r="B9" s="10"/>
      <c r="C9" s="10"/>
      <c r="D9" s="11"/>
      <c r="E9" s="11"/>
    </row>
    <row r="10" spans="1:13" x14ac:dyDescent="0.25">
      <c r="A10" s="6"/>
      <c r="B10" s="12"/>
      <c r="C10" s="12"/>
      <c r="D10" s="7"/>
    </row>
    <row r="11" spans="1:13" ht="15.75" customHeight="1" x14ac:dyDescent="0.25">
      <c r="A11" s="18" t="s">
        <v>5</v>
      </c>
      <c r="B11" s="18"/>
      <c r="C11" s="18"/>
      <c r="D11" s="18"/>
      <c r="E11" s="18"/>
    </row>
    <row r="12" spans="1:13" ht="15.75" customHeight="1" x14ac:dyDescent="0.25">
      <c r="A12" s="18" t="s">
        <v>6</v>
      </c>
      <c r="B12" s="18"/>
      <c r="C12" s="18"/>
      <c r="D12" s="18"/>
      <c r="E12" s="18"/>
    </row>
    <row r="13" spans="1:13" x14ac:dyDescent="0.25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 x14ac:dyDescent="0.25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 x14ac:dyDescent="0.25">
      <c r="A15" s="24"/>
      <c r="B15" s="25"/>
      <c r="C15" s="26"/>
      <c r="D15" s="27"/>
      <c r="E15" s="28"/>
    </row>
    <row r="16" spans="1:13" s="36" customFormat="1" ht="9.75" customHeight="1" x14ac:dyDescent="0.2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 x14ac:dyDescent="0.25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 x14ac:dyDescent="0.25">
      <c r="A18" s="43">
        <v>2</v>
      </c>
      <c r="B18" s="44" t="s">
        <v>19</v>
      </c>
      <c r="C18" s="45" t="s">
        <v>20</v>
      </c>
      <c r="D18" s="46"/>
      <c r="E18" s="47"/>
    </row>
    <row r="19" spans="1:13" ht="63" x14ac:dyDescent="0.25">
      <c r="A19" s="43">
        <v>3</v>
      </c>
      <c r="B19" s="48" t="s">
        <v>21</v>
      </c>
      <c r="C19" s="45" t="s">
        <v>22</v>
      </c>
      <c r="D19" s="49">
        <v>3601</v>
      </c>
      <c r="E19" s="50">
        <f>+'[1]SOLDURI BILANT'!E27+'[1]SOLDURI BILANT'!E28+'[1]SOLDURI BILANT'!E29+'[1]SOLDURI BILANT'!E40-'[1]SOLDURI BILANT'!F48-'[1]SOLDURI BILANT'!F57-'[1]SOLDURI BILANT'!F58-'[1]SOLDURI BILANT'!F59-'[1]SOLDURI BILANT'!F65-'[1]SOLDURI BILANT'!F49-'[1]SOLDURI BILANT'!F50-'[1]SOLDURI BILANT'!F60</f>
        <v>1793</v>
      </c>
      <c r="G19" s="2" t="s">
        <v>23</v>
      </c>
      <c r="I19" s="51"/>
      <c r="J19" s="51"/>
      <c r="K19" s="51"/>
      <c r="M19" s="5"/>
    </row>
    <row r="20" spans="1:13" ht="110.25" x14ac:dyDescent="0.25">
      <c r="A20" s="43">
        <v>4</v>
      </c>
      <c r="B20" s="48" t="s">
        <v>24</v>
      </c>
      <c r="C20" s="45" t="s">
        <v>25</v>
      </c>
      <c r="D20" s="49">
        <v>64760</v>
      </c>
      <c r="E20" s="50">
        <f>+'[1]SOLDURI BILANT'!E33+'[1]SOLDURI BILANT'!E34+'[1]SOLDURI BILANT'!E35+'[1]SOLDURI BILANT'!E36-'[1]SOLDURI BILANT'!F56-'[1]SOLDURI BILANT'!F63-'[1]SOLDURI BILANT'!F64-'[1]SOLDURI BILANT'!F66-'[1]SOLDURI BILANT'!F53-'[1]SOLDURI BILANT'!F55-'[1]SOLDURI BILANT'!F54</f>
        <v>135929</v>
      </c>
      <c r="G20" s="52"/>
      <c r="I20" s="51"/>
      <c r="J20" s="51"/>
      <c r="K20" s="51"/>
      <c r="M20" s="5"/>
    </row>
    <row r="21" spans="1:13" ht="100.5" x14ac:dyDescent="0.25">
      <c r="A21" s="43">
        <v>5</v>
      </c>
      <c r="B21" s="53" t="s">
        <v>26</v>
      </c>
      <c r="C21" s="45" t="s">
        <v>27</v>
      </c>
      <c r="D21" s="49">
        <v>12698834</v>
      </c>
      <c r="E21" s="50">
        <f>+'[1]SOLDURI BILANT'!E30+'[1]SOLDURI BILANT'!E31+'[1]SOLDURI BILANT'!E32+'[1]SOLDURI BILANT'!E38-'[1]SOLDURI BILANT'!F51-'[1]SOLDURI BILANT'!F61-'[1]SOLDURI BILANT'!F62-'[1]SOLDURI BILANT'!F66-'[1]SOLDURI BILANT'!F52</f>
        <v>12637119</v>
      </c>
      <c r="G21" s="52"/>
      <c r="I21" s="51"/>
      <c r="J21" s="51"/>
      <c r="K21" s="51"/>
      <c r="M21" s="5"/>
    </row>
    <row r="22" spans="1:13" ht="29.25" x14ac:dyDescent="0.25">
      <c r="A22" s="43">
        <v>6</v>
      </c>
      <c r="B22" s="53" t="s">
        <v>28</v>
      </c>
      <c r="C22" s="45" t="s">
        <v>29</v>
      </c>
      <c r="D22" s="49"/>
      <c r="E22" s="50">
        <f>+'[1]SOLDURI BILANT'!E37</f>
        <v>0</v>
      </c>
      <c r="I22" s="51"/>
      <c r="J22" s="51"/>
      <c r="K22" s="51"/>
      <c r="M22" s="5"/>
    </row>
    <row r="23" spans="1:13" ht="72.75" x14ac:dyDescent="0.25">
      <c r="A23" s="43">
        <v>7</v>
      </c>
      <c r="B23" s="53" t="s">
        <v>30</v>
      </c>
      <c r="C23" s="45" t="s">
        <v>31</v>
      </c>
      <c r="D23" s="49"/>
      <c r="E23" s="50">
        <f>+'[1]SOLDURI BILANT'!E44+'[1]SOLDURI BILANT'!E45</f>
        <v>0</v>
      </c>
      <c r="I23" s="51"/>
      <c r="J23" s="51"/>
      <c r="K23" s="51"/>
      <c r="M23" s="5"/>
    </row>
    <row r="24" spans="1:13" ht="43.5" x14ac:dyDescent="0.25">
      <c r="A24" s="43">
        <v>8</v>
      </c>
      <c r="B24" s="54" t="s">
        <v>32</v>
      </c>
      <c r="C24" s="45" t="s">
        <v>33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 x14ac:dyDescent="0.25">
      <c r="A25" s="43">
        <v>9</v>
      </c>
      <c r="B25" s="53" t="s">
        <v>34</v>
      </c>
      <c r="C25" s="45" t="s">
        <v>35</v>
      </c>
      <c r="D25" s="49">
        <v>2110022</v>
      </c>
      <c r="E25" s="50">
        <f>+'[1]SOLDURI BILANT'!E83+'[1]SOLDURI BILANT'!E114+'[1]SOLDURI BILANT'!E94-'[1]SOLDURI BILANT'!F131</f>
        <v>2678571</v>
      </c>
      <c r="I25" s="51"/>
      <c r="J25" s="51"/>
      <c r="K25" s="51"/>
      <c r="M25" s="5"/>
    </row>
    <row r="26" spans="1:13" ht="57" x14ac:dyDescent="0.25">
      <c r="A26" s="43">
        <v>10</v>
      </c>
      <c r="B26" s="56" t="s">
        <v>36</v>
      </c>
      <c r="C26" s="45">
        <v>10</v>
      </c>
      <c r="D26" s="49">
        <v>2110022</v>
      </c>
      <c r="E26" s="50">
        <f>+'[1]SOLDURI BILANT'!E83+'[1]SOLDURI BILANT'!E114-'[1]SOLDURI BILANT'!F131</f>
        <v>2678571</v>
      </c>
      <c r="F26" s="55"/>
      <c r="G26" s="55" t="str">
        <f>IF(E25&lt;E26,"eroare"," ")</f>
        <v xml:space="preserve"> </v>
      </c>
      <c r="I26" s="51"/>
      <c r="J26" s="51"/>
      <c r="K26" s="51"/>
      <c r="M26" s="5"/>
    </row>
    <row r="27" spans="1:13" ht="31.5" x14ac:dyDescent="0.25">
      <c r="A27" s="43">
        <v>11</v>
      </c>
      <c r="B27" s="48" t="s">
        <v>37</v>
      </c>
      <c r="C27" s="45">
        <v>15</v>
      </c>
      <c r="D27" s="57">
        <f>D19+D20+D21+D22+D23+D25</f>
        <v>14877217</v>
      </c>
      <c r="E27" s="58">
        <f>E19+E20+E21+E22+E23+E25</f>
        <v>15453412</v>
      </c>
      <c r="I27" s="51"/>
      <c r="J27" s="51"/>
      <c r="K27" s="51"/>
      <c r="M27" s="5"/>
    </row>
    <row r="28" spans="1:13" x14ac:dyDescent="0.25">
      <c r="A28" s="43">
        <v>12</v>
      </c>
      <c r="B28" s="48" t="s">
        <v>38</v>
      </c>
      <c r="C28" s="45">
        <v>18</v>
      </c>
      <c r="D28" s="46"/>
      <c r="E28" s="47"/>
      <c r="I28" s="51"/>
      <c r="J28" s="51"/>
      <c r="K28" s="51"/>
      <c r="M28" s="5"/>
    </row>
    <row r="29" spans="1:13" ht="186" x14ac:dyDescent="0.25">
      <c r="A29" s="59">
        <v>13</v>
      </c>
      <c r="B29" s="60" t="s">
        <v>39</v>
      </c>
      <c r="C29" s="61">
        <v>19</v>
      </c>
      <c r="D29" s="62">
        <v>634073</v>
      </c>
      <c r="E29" s="63">
        <f>+'[1]SOLDURI BILANT'!E68+'[1]SOLDURI BILANT'!E69+'[1]SOLDURI BILANT'!E70+'[1]SOLDURI BILANT'!E71+'[1]SOLDURI BILANT'!E72+'[1]SOLDURI BILANT'!E73+'[1]SOLDURI BILANT'!E74+'[1]SOLDURI BILANT'!E75</f>
        <v>608140</v>
      </c>
      <c r="I29" s="51"/>
      <c r="J29" s="51"/>
      <c r="K29" s="51"/>
      <c r="M29" s="5"/>
    </row>
    <row r="30" spans="1:13" ht="31.5" x14ac:dyDescent="0.25">
      <c r="A30" s="64">
        <v>14</v>
      </c>
      <c r="B30" s="65" t="s">
        <v>40</v>
      </c>
      <c r="C30" s="66">
        <v>20</v>
      </c>
      <c r="D30" s="67"/>
      <c r="E30" s="68"/>
      <c r="I30" s="51"/>
      <c r="J30" s="51"/>
      <c r="K30" s="51"/>
      <c r="M30" s="5"/>
    </row>
    <row r="31" spans="1:13" ht="115.5" x14ac:dyDescent="0.2">
      <c r="A31" s="43">
        <v>15</v>
      </c>
      <c r="B31" s="53" t="s">
        <v>41</v>
      </c>
      <c r="C31" s="45">
        <v>21</v>
      </c>
      <c r="D31" s="49">
        <v>8376257</v>
      </c>
      <c r="E31" s="50">
        <f>+'[1]SOLDURI BILANT'!E39+'[1]SOLDURI BILANT'!E41+'[1]SOLDURI BILANT'!E80+'[1]SOLDURI BILANT'!E81+'[1]SOLDURI BILANT'!E82+'[1]SOLDURI BILANT'!E87+'[1]SOLDURI BILANT'!E112+'[1]SOLDURI BILANT'!E126+'[1]SOLDURI BILANT'!E92-'[1]SOLDURI BILANT'!F92+'[1]SOLDURI BILANT'!E128-'[1]SOLDURI BILANT'!F130+'[1]SOLDURI BILANT'!E113+'[1]SOLDURI BILANT'!E115</f>
        <v>58141298</v>
      </c>
      <c r="F31" s="69"/>
      <c r="G31" s="70"/>
      <c r="I31" s="51"/>
      <c r="J31" s="51"/>
      <c r="K31" s="51"/>
      <c r="M31" s="5"/>
    </row>
    <row r="32" spans="1:13" ht="30" x14ac:dyDescent="0.2">
      <c r="A32" s="43">
        <v>16</v>
      </c>
      <c r="B32" s="53" t="s">
        <v>42</v>
      </c>
      <c r="C32" s="71" t="s">
        <v>43</v>
      </c>
      <c r="D32" s="72"/>
      <c r="E32" s="50"/>
      <c r="F32" s="69"/>
      <c r="G32" s="70"/>
      <c r="I32" s="51"/>
      <c r="J32" s="51"/>
      <c r="K32" s="51"/>
      <c r="M32" s="5"/>
    </row>
    <row r="33" spans="1:13" ht="57.75" x14ac:dyDescent="0.25">
      <c r="A33" s="43">
        <v>17</v>
      </c>
      <c r="B33" s="53" t="s">
        <v>44</v>
      </c>
      <c r="C33" s="73">
        <v>22</v>
      </c>
      <c r="D33" s="49">
        <v>615158</v>
      </c>
      <c r="E33" s="50">
        <f>+'[1]SOLDURI BILANT'!E39+'[1]SOLDURI BILANT'!E41+'[1]SOLDURI BILANT'!E80+'[1]SOLDURI BILANT'!E81+'[1]SOLDURI BILANT'!E82+'[1]SOLDURI BILANT'!E112-'[1]SOLDURI BILANT'!F130</f>
        <v>404290</v>
      </c>
      <c r="F33" s="55"/>
      <c r="G33" s="55"/>
      <c r="I33" s="51"/>
      <c r="J33" s="51"/>
      <c r="K33" s="51"/>
      <c r="M33" s="5"/>
    </row>
    <row r="34" spans="1:13" ht="31.5" x14ac:dyDescent="0.25">
      <c r="A34" s="43">
        <v>18</v>
      </c>
      <c r="B34" s="74" t="s">
        <v>45</v>
      </c>
      <c r="C34" s="75" t="s">
        <v>46</v>
      </c>
      <c r="D34" s="49"/>
      <c r="E34" s="50">
        <f>+'[1]SOLDURI BILANT'!E39+'[1]SOLDURI BILANT'!E41+'[1]SOLDURI BILANT'!E80+'[1]SOLDURI BILANT'!E81</f>
        <v>0</v>
      </c>
      <c r="F34" s="55"/>
      <c r="G34" s="55"/>
      <c r="I34" s="51"/>
      <c r="J34" s="51"/>
      <c r="K34" s="51"/>
      <c r="M34" s="5"/>
    </row>
    <row r="35" spans="1:13" ht="143.25" x14ac:dyDescent="0.25">
      <c r="A35" s="43">
        <v>19</v>
      </c>
      <c r="B35" s="53" t="s">
        <v>47</v>
      </c>
      <c r="C35" s="45">
        <v>23</v>
      </c>
      <c r="D35" s="49">
        <v>93804940</v>
      </c>
      <c r="E35" s="50">
        <f>+'[1]SOLDURI BILANT'!E95+'[1]SOLDURI BILANT'!E96+'[1]SOLDURI BILANT'!E97+'[1]SOLDURI BILANT'!E98+'[1]SOLDURI BILANT'!E99+'[1]SOLDURI BILANT'!E101+'[1]SOLDURI BILANT'!E102+'[1]SOLDURI BILANT'!E103+'[1]SOLDURI BILANT'!E105+'[1]SOLDURI BILANT'!F107+'[1]SOLDURI BILANT'!E120+'[1]SOLDURI BILANT'!E129-'[1]SOLDURI BILANT'!F132+'[1]SOLDURI BILANT'!E104+'[1]SOLDURI BILANT'!E100</f>
        <v>98967819</v>
      </c>
      <c r="I35" s="51"/>
      <c r="J35" s="51"/>
      <c r="K35" s="51"/>
      <c r="M35" s="5"/>
    </row>
    <row r="36" spans="1:13" ht="43.5" x14ac:dyDescent="0.25">
      <c r="A36" s="43">
        <v>20</v>
      </c>
      <c r="B36" s="54" t="s">
        <v>48</v>
      </c>
      <c r="C36" s="73">
        <v>24</v>
      </c>
      <c r="D36" s="49">
        <v>93804940</v>
      </c>
      <c r="E36" s="50">
        <f>+'[1]SOLDURI BILANT'!E120-'[1]SOLDURI BILANT'!F132</f>
        <v>98967819</v>
      </c>
      <c r="F36" s="55"/>
      <c r="G36" s="55"/>
      <c r="I36" s="51"/>
      <c r="J36" s="51"/>
      <c r="K36" s="51"/>
      <c r="M36" s="5"/>
    </row>
    <row r="37" spans="1:13" ht="158.25" x14ac:dyDescent="0.25">
      <c r="A37" s="43">
        <v>21</v>
      </c>
      <c r="B37" s="53" t="s">
        <v>49</v>
      </c>
      <c r="C37" s="45">
        <v>25</v>
      </c>
      <c r="D37" s="49"/>
      <c r="E37" s="50">
        <f>+'[1]SOLDURI BILANT'!E108+'[1]SOLDURI BILANT'!E110+'[1]SOLDURI BILANT'!E125</f>
        <v>0</v>
      </c>
      <c r="I37" s="51"/>
      <c r="J37" s="51"/>
      <c r="K37" s="51"/>
      <c r="M37" s="5"/>
    </row>
    <row r="38" spans="1:13" ht="44.25" x14ac:dyDescent="0.25">
      <c r="A38" s="43">
        <v>22</v>
      </c>
      <c r="B38" s="54" t="s">
        <v>50</v>
      </c>
      <c r="C38" s="45">
        <v>26</v>
      </c>
      <c r="D38" s="49"/>
      <c r="E38" s="50">
        <f>+'[1]SOLDURI BILANT'!E108</f>
        <v>0</v>
      </c>
      <c r="F38" s="55"/>
      <c r="G38" s="55"/>
      <c r="I38" s="51"/>
      <c r="J38" s="51"/>
      <c r="K38" s="51"/>
      <c r="M38" s="5"/>
    </row>
    <row r="39" spans="1:13" ht="100.5" x14ac:dyDescent="0.25">
      <c r="A39" s="43">
        <v>23</v>
      </c>
      <c r="B39" s="53" t="s">
        <v>51</v>
      </c>
      <c r="C39" s="45">
        <v>27</v>
      </c>
      <c r="D39" s="49"/>
      <c r="E39" s="50">
        <f>'[1]SOLDURI BILANT'!E122</f>
        <v>0</v>
      </c>
      <c r="I39" s="51"/>
      <c r="J39" s="51"/>
      <c r="K39" s="51"/>
      <c r="M39" s="5"/>
    </row>
    <row r="40" spans="1:13" x14ac:dyDescent="0.25">
      <c r="A40" s="43">
        <v>24</v>
      </c>
      <c r="B40" s="48" t="s">
        <v>52</v>
      </c>
      <c r="C40" s="45">
        <v>30</v>
      </c>
      <c r="D40" s="57">
        <f>D31+D35+D37+D39</f>
        <v>102181197</v>
      </c>
      <c r="E40" s="58">
        <f>E31+E35+E37+E39</f>
        <v>157109117</v>
      </c>
      <c r="I40" s="51"/>
      <c r="J40" s="51"/>
      <c r="K40" s="51"/>
      <c r="M40" s="5"/>
    </row>
    <row r="41" spans="1:13" x14ac:dyDescent="0.25">
      <c r="A41" s="43">
        <v>25</v>
      </c>
      <c r="B41" s="53" t="s">
        <v>53</v>
      </c>
      <c r="C41" s="45">
        <v>31</v>
      </c>
      <c r="D41" s="49"/>
      <c r="E41" s="50"/>
      <c r="I41" s="51"/>
      <c r="J41" s="51"/>
      <c r="K41" s="51"/>
      <c r="M41" s="5"/>
    </row>
    <row r="42" spans="1:13" x14ac:dyDescent="0.25">
      <c r="A42" s="43">
        <v>26</v>
      </c>
      <c r="B42" s="48" t="s">
        <v>54</v>
      </c>
      <c r="C42" s="45">
        <v>32</v>
      </c>
      <c r="D42" s="46"/>
      <c r="E42" s="47"/>
      <c r="I42" s="51"/>
      <c r="J42" s="51"/>
      <c r="K42" s="51"/>
      <c r="M42" s="5"/>
    </row>
    <row r="43" spans="1:13" ht="214.5" x14ac:dyDescent="0.25">
      <c r="A43" s="59">
        <v>27</v>
      </c>
      <c r="B43" s="76" t="s">
        <v>55</v>
      </c>
      <c r="C43" s="61">
        <v>33</v>
      </c>
      <c r="D43" s="62">
        <v>85903</v>
      </c>
      <c r="E43" s="63">
        <f>+'[1]SOLDURI BILANT'!E134+'[1]SOLDURI BILANT'!E145+'[1]SOLDURI BILANT'!E146+'[1]SOLDURI BILANT'!E147+'[1]SOLDURI BILANT'!E155+'[1]SOLDURI BILANT'!E157+'[1]SOLDURI BILANT'!E158+'[1]SOLDURI BILANT'!E159+'[1]SOLDURI BILANT'!E160-'[1]SOLDURI BILANT'!F162+'[1]SOLDURI BILANT'!E140+'[1]SOLDURI BILANT'!E142+'[1]SOLDURI BILANT'!E137</f>
        <v>102733</v>
      </c>
      <c r="I43" s="51"/>
      <c r="J43" s="51"/>
      <c r="K43" s="51"/>
      <c r="M43" s="5"/>
    </row>
    <row r="44" spans="1:13" ht="50.25" customHeight="1" x14ac:dyDescent="0.25">
      <c r="A44" s="64">
        <v>28</v>
      </c>
      <c r="B44" s="77" t="s">
        <v>56</v>
      </c>
      <c r="C44" s="66" t="s">
        <v>57</v>
      </c>
      <c r="D44" s="78">
        <v>28743</v>
      </c>
      <c r="E44" s="79">
        <f>+'[1]SOLDURI BILANT'!E149+'[1]SOLDURI BILANT'!E150+'[1]SOLDURI BILANT'!E151+'[1]SOLDURI BILANT'!E152+'[1]SOLDURI BILANT'!E153+'[1]SOLDURI BILANT'!E154</f>
        <v>21754</v>
      </c>
      <c r="I44" s="51"/>
      <c r="J44" s="51"/>
      <c r="K44" s="51"/>
      <c r="M44" s="5"/>
    </row>
    <row r="45" spans="1:13" x14ac:dyDescent="0.25">
      <c r="A45" s="43">
        <v>29</v>
      </c>
      <c r="B45" s="48" t="s">
        <v>58</v>
      </c>
      <c r="C45" s="45">
        <v>34</v>
      </c>
      <c r="D45" s="72"/>
      <c r="E45" s="50"/>
      <c r="F45" s="55"/>
      <c r="G45" s="55"/>
      <c r="I45" s="51"/>
      <c r="J45" s="51"/>
      <c r="K45" s="51"/>
      <c r="M45" s="5"/>
    </row>
    <row r="46" spans="1:13" ht="143.25" x14ac:dyDescent="0.25">
      <c r="A46" s="43">
        <v>30</v>
      </c>
      <c r="B46" s="53" t="s">
        <v>59</v>
      </c>
      <c r="C46" s="45">
        <v>35</v>
      </c>
      <c r="D46" s="49">
        <v>13138</v>
      </c>
      <c r="E46" s="50">
        <f>+'[1]SOLDURI BILANT'!E135+'[1]SOLDURI BILANT'!E148+'[1]SOLDURI BILANT'!E156+'[1]SOLDURI BILANT'!E136+'[1]SOLDURI BILANT'!E139+'[1]SOLDURI BILANT'!E141+'[1]SOLDURI BILANT'!E138</f>
        <v>13235</v>
      </c>
      <c r="I46" s="51"/>
      <c r="J46" s="51"/>
      <c r="K46" s="51"/>
      <c r="M46" s="5"/>
    </row>
    <row r="47" spans="1:13" ht="29.25" x14ac:dyDescent="0.25">
      <c r="A47" s="43">
        <v>31</v>
      </c>
      <c r="B47" s="54" t="s">
        <v>60</v>
      </c>
      <c r="C47" s="45" t="s">
        <v>61</v>
      </c>
      <c r="D47" s="49"/>
      <c r="E47" s="50">
        <f>+'[1]SOLDURI BILANT'!E143</f>
        <v>0</v>
      </c>
      <c r="I47" s="51"/>
      <c r="J47" s="51"/>
      <c r="K47" s="51"/>
      <c r="M47" s="5"/>
    </row>
    <row r="48" spans="1:13" ht="17.25" customHeight="1" x14ac:dyDescent="0.25">
      <c r="A48" s="43">
        <v>32</v>
      </c>
      <c r="B48" s="48" t="s">
        <v>62</v>
      </c>
      <c r="C48" s="45">
        <v>36</v>
      </c>
      <c r="D48" s="72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 x14ac:dyDescent="0.25">
      <c r="A49" s="43">
        <v>33</v>
      </c>
      <c r="B49" s="48" t="s">
        <v>63</v>
      </c>
      <c r="C49" s="45">
        <v>40</v>
      </c>
      <c r="D49" s="57">
        <f>D43+D44+D46+D47</f>
        <v>127784</v>
      </c>
      <c r="E49" s="58">
        <f>E43+E44+E46+E47</f>
        <v>137722</v>
      </c>
      <c r="I49" s="51"/>
      <c r="J49" s="51"/>
      <c r="K49" s="51"/>
      <c r="M49" s="5"/>
    </row>
    <row r="50" spans="1:13" ht="72.75" x14ac:dyDescent="0.25">
      <c r="A50" s="43">
        <v>34</v>
      </c>
      <c r="B50" s="53" t="s">
        <v>64</v>
      </c>
      <c r="C50" s="45">
        <v>41</v>
      </c>
      <c r="D50" s="49"/>
      <c r="E50" s="50"/>
      <c r="I50" s="51"/>
      <c r="J50" s="51"/>
      <c r="K50" s="51"/>
      <c r="M50" s="5"/>
    </row>
    <row r="51" spans="1:13" ht="30" x14ac:dyDescent="0.25">
      <c r="A51" s="43">
        <v>35</v>
      </c>
      <c r="B51" s="54" t="s">
        <v>65</v>
      </c>
      <c r="C51" s="45" t="s">
        <v>66</v>
      </c>
      <c r="D51" s="49"/>
      <c r="E51" s="50"/>
      <c r="I51" s="51"/>
      <c r="J51" s="51"/>
      <c r="K51" s="51"/>
      <c r="M51" s="5"/>
    </row>
    <row r="52" spans="1:13" ht="18.75" customHeight="1" x14ac:dyDescent="0.25">
      <c r="A52" s="43">
        <v>36</v>
      </c>
      <c r="B52" s="53" t="s">
        <v>67</v>
      </c>
      <c r="C52" s="45">
        <v>42</v>
      </c>
      <c r="D52" s="49"/>
      <c r="E52" s="50">
        <f>+'[1]SOLDURI BILANT'!E123</f>
        <v>0</v>
      </c>
      <c r="I52" s="51"/>
      <c r="J52" s="51"/>
      <c r="K52" s="51"/>
      <c r="M52" s="5"/>
    </row>
    <row r="53" spans="1:13" ht="31.5" x14ac:dyDescent="0.25">
      <c r="A53" s="43">
        <v>37</v>
      </c>
      <c r="B53" s="48" t="s">
        <v>68</v>
      </c>
      <c r="C53" s="45">
        <v>45</v>
      </c>
      <c r="D53" s="57">
        <f>D29+D40+D41+D49+D50+D52+D51</f>
        <v>102943054</v>
      </c>
      <c r="E53" s="58">
        <f>E29+E40+E41+E49+E50+E52+E51</f>
        <v>157854979</v>
      </c>
      <c r="I53" s="51"/>
      <c r="J53" s="51"/>
      <c r="K53" s="51"/>
      <c r="M53" s="5"/>
    </row>
    <row r="54" spans="1:13" x14ac:dyDescent="0.25">
      <c r="A54" s="43">
        <v>38</v>
      </c>
      <c r="B54" s="48" t="s">
        <v>69</v>
      </c>
      <c r="C54" s="45">
        <v>46</v>
      </c>
      <c r="D54" s="57">
        <f>D27+D53</f>
        <v>117820271</v>
      </c>
      <c r="E54" s="58">
        <f>E27+E53</f>
        <v>173308391</v>
      </c>
      <c r="F54" s="80"/>
      <c r="I54" s="51"/>
      <c r="J54" s="51"/>
      <c r="M54" s="5"/>
    </row>
    <row r="55" spans="1:13" ht="15.75" customHeight="1" x14ac:dyDescent="0.25">
      <c r="A55" s="43">
        <v>39</v>
      </c>
      <c r="B55" s="48" t="s">
        <v>70</v>
      </c>
      <c r="C55" s="45">
        <v>50</v>
      </c>
      <c r="D55" s="46"/>
      <c r="E55" s="47"/>
      <c r="I55" s="51"/>
      <c r="J55" s="51"/>
      <c r="K55" s="51"/>
      <c r="M55" s="5"/>
    </row>
    <row r="56" spans="1:13" ht="31.5" x14ac:dyDescent="0.25">
      <c r="A56" s="43">
        <v>40</v>
      </c>
      <c r="B56" s="48" t="s">
        <v>71</v>
      </c>
      <c r="C56" s="45">
        <v>51</v>
      </c>
      <c r="D56" s="46"/>
      <c r="E56" s="47"/>
      <c r="I56" s="51"/>
      <c r="J56" s="51"/>
      <c r="K56" s="51"/>
      <c r="M56" s="5"/>
    </row>
    <row r="57" spans="1:13" ht="58.5" x14ac:dyDescent="0.25">
      <c r="A57" s="43">
        <v>41</v>
      </c>
      <c r="B57" s="53" t="s">
        <v>72</v>
      </c>
      <c r="C57" s="45">
        <v>52</v>
      </c>
      <c r="D57" s="49">
        <v>81</v>
      </c>
      <c r="E57" s="50">
        <f>+'[1]SOLDURI BILANT'!F93+'[1]SOLDURI BILANT'!F118+'[1]SOLDURI BILANT'!F119</f>
        <v>0</v>
      </c>
      <c r="I57" s="51"/>
      <c r="J57" s="51"/>
      <c r="K57" s="51"/>
      <c r="M57" s="5"/>
    </row>
    <row r="58" spans="1:13" ht="30" x14ac:dyDescent="0.25">
      <c r="A58" s="43">
        <v>42</v>
      </c>
      <c r="B58" s="53" t="s">
        <v>73</v>
      </c>
      <c r="C58" s="45" t="s">
        <v>74</v>
      </c>
      <c r="D58" s="72"/>
      <c r="E58" s="50"/>
      <c r="I58" s="51"/>
      <c r="J58" s="51"/>
      <c r="K58" s="51"/>
      <c r="M58" s="5"/>
    </row>
    <row r="59" spans="1:13" ht="29.25" x14ac:dyDescent="0.25">
      <c r="A59" s="43">
        <v>43</v>
      </c>
      <c r="B59" s="54" t="s">
        <v>75</v>
      </c>
      <c r="C59" s="73">
        <v>53</v>
      </c>
      <c r="D59" s="49">
        <v>81</v>
      </c>
      <c r="E59" s="50">
        <f>+'[1]SOLDURI BILANT'!F118</f>
        <v>0</v>
      </c>
      <c r="F59" s="55"/>
      <c r="G59" s="55"/>
      <c r="I59" s="51"/>
      <c r="J59" s="51"/>
      <c r="K59" s="51"/>
      <c r="M59" s="5"/>
    </row>
    <row r="60" spans="1:13" ht="58.5" x14ac:dyDescent="0.25">
      <c r="A60" s="43">
        <v>44</v>
      </c>
      <c r="B60" s="53" t="s">
        <v>76</v>
      </c>
      <c r="C60" s="45">
        <v>54</v>
      </c>
      <c r="D60" s="49"/>
      <c r="E60" s="50">
        <f>+'[1]SOLDURI BILANT'!F25</f>
        <v>0</v>
      </c>
      <c r="I60" s="51"/>
      <c r="J60" s="51"/>
      <c r="K60" s="51"/>
      <c r="M60" s="5"/>
    </row>
    <row r="61" spans="1:13" ht="29.25" x14ac:dyDescent="0.25">
      <c r="A61" s="43">
        <v>45</v>
      </c>
      <c r="B61" s="53" t="s">
        <v>77</v>
      </c>
      <c r="C61" s="45">
        <v>55</v>
      </c>
      <c r="D61" s="81">
        <v>17607907</v>
      </c>
      <c r="E61" s="82">
        <f>+'[1]SOLDURI BILANT'!F21+'[1]SOLDURI BILANT'!F22+'[1]SOLDURI BILANT'!F23</f>
        <v>11217414</v>
      </c>
      <c r="I61" s="51"/>
      <c r="J61" s="51"/>
      <c r="K61" s="51"/>
      <c r="M61" s="5"/>
    </row>
    <row r="62" spans="1:13" ht="15" customHeight="1" x14ac:dyDescent="0.25">
      <c r="A62" s="43">
        <v>46</v>
      </c>
      <c r="B62" s="48" t="s">
        <v>78</v>
      </c>
      <c r="C62" s="45">
        <v>58</v>
      </c>
      <c r="D62" s="57">
        <f>D57+D60+D61+D58</f>
        <v>17607988</v>
      </c>
      <c r="E62" s="58">
        <f>E57+E60+E61+E58</f>
        <v>11217414</v>
      </c>
      <c r="I62" s="51"/>
      <c r="J62" s="51"/>
      <c r="K62" s="51"/>
      <c r="M62" s="5"/>
    </row>
    <row r="63" spans="1:13" ht="39" customHeight="1" x14ac:dyDescent="0.25">
      <c r="A63" s="43">
        <v>47</v>
      </c>
      <c r="B63" s="48" t="s">
        <v>79</v>
      </c>
      <c r="C63" s="45">
        <v>59</v>
      </c>
      <c r="D63" s="46"/>
      <c r="E63" s="47"/>
      <c r="I63" s="51"/>
      <c r="J63" s="51"/>
      <c r="K63" s="51"/>
      <c r="M63" s="5"/>
    </row>
    <row r="64" spans="1:13" ht="86.25" x14ac:dyDescent="0.2">
      <c r="A64" s="43">
        <v>48</v>
      </c>
      <c r="B64" s="53" t="s">
        <v>80</v>
      </c>
      <c r="C64" s="45">
        <v>60</v>
      </c>
      <c r="D64" s="49">
        <v>202072075</v>
      </c>
      <c r="E64" s="50">
        <f>+'[1]SOLDURI BILANT'!F77+'[1]SOLDURI BILANT'!F78+'[1]SOLDURI BILANT'!F79+'[1]SOLDURI BILANT'!F116+'[1]SOLDURI BILANT'!F128+'[1]SOLDURI BILANT'!F84+'[1]SOLDURI BILANT'!F126+'[1]SOLDURI BILANT'!F117</f>
        <v>287004365</v>
      </c>
      <c r="F64" s="69"/>
      <c r="G64" s="70"/>
      <c r="I64" s="51"/>
      <c r="J64" s="51"/>
      <c r="K64" s="51"/>
      <c r="M64" s="5"/>
    </row>
    <row r="65" spans="1:13" ht="30" x14ac:dyDescent="0.2">
      <c r="A65" s="43">
        <v>49</v>
      </c>
      <c r="B65" s="53" t="s">
        <v>81</v>
      </c>
      <c r="C65" s="45" t="s">
        <v>82</v>
      </c>
      <c r="D65" s="72"/>
      <c r="E65" s="50"/>
      <c r="F65" s="69"/>
      <c r="G65" s="70"/>
      <c r="I65" s="51"/>
      <c r="J65" s="51"/>
      <c r="K65" s="51"/>
      <c r="M65" s="5"/>
    </row>
    <row r="66" spans="1:13" ht="43.5" x14ac:dyDescent="0.25">
      <c r="A66" s="43">
        <v>50</v>
      </c>
      <c r="B66" s="54" t="s">
        <v>83</v>
      </c>
      <c r="C66" s="83">
        <v>61</v>
      </c>
      <c r="D66" s="49">
        <v>182835205</v>
      </c>
      <c r="E66" s="50">
        <f>+'[1]SOLDURI BILANT'!F77+'[1]SOLDURI BILANT'!F78+'[1]SOLDURI BILANT'!F79+'[1]SOLDURI BILANT'!F84+'[1]SOLDURI BILANT'!F116</f>
        <v>235013156</v>
      </c>
      <c r="F66" s="55"/>
      <c r="G66" s="55"/>
      <c r="I66" s="51"/>
      <c r="J66" s="51"/>
      <c r="K66" s="51"/>
      <c r="M66" s="5"/>
    </row>
    <row r="67" spans="1:13" x14ac:dyDescent="0.25">
      <c r="A67" s="43">
        <v>51</v>
      </c>
      <c r="B67" s="84" t="s">
        <v>84</v>
      </c>
      <c r="C67" s="85" t="s">
        <v>85</v>
      </c>
      <c r="D67" s="49"/>
      <c r="E67" s="50">
        <f>+'[1]SOLDURI BILANT'!F84</f>
        <v>0</v>
      </c>
      <c r="F67" s="55"/>
      <c r="G67" s="55"/>
      <c r="I67" s="51"/>
      <c r="J67" s="51"/>
      <c r="K67" s="51"/>
      <c r="M67" s="5"/>
    </row>
    <row r="68" spans="1:13" ht="114.75" x14ac:dyDescent="0.25">
      <c r="A68" s="59">
        <v>52</v>
      </c>
      <c r="B68" s="60" t="s">
        <v>86</v>
      </c>
      <c r="C68" s="61">
        <v>62</v>
      </c>
      <c r="D68" s="62">
        <v>431921705</v>
      </c>
      <c r="E68" s="63">
        <f>+'[1]SOLDURI BILANT'!F95+'[1]SOLDURI BILANT'!F96+'[1]SOLDURI BILANT'!F97+'[1]SOLDURI BILANT'!F98+'[1]SOLDURI BILANT'!F99+'[1]SOLDURI BILANT'!F101+'[1]SOLDURI BILANT'!F102+'[1]SOLDURI BILANT'!F103+'[1]SOLDURI BILANT'!F105+'[1]SOLDURI BILANT'!F106+'[1]SOLDURI BILANT'!F121+'[1]SOLDURI BILANT'!F104+'[1]SOLDURI BILANT'!F129+'[1]SOLDURI BILANT'!F100</f>
        <v>558495662</v>
      </c>
      <c r="I68" s="51"/>
      <c r="J68" s="51"/>
      <c r="K68" s="51"/>
      <c r="M68" s="5"/>
    </row>
    <row r="69" spans="1:13" x14ac:dyDescent="0.25">
      <c r="A69" s="64">
        <v>53</v>
      </c>
      <c r="B69" s="86" t="s">
        <v>87</v>
      </c>
      <c r="C69" s="66">
        <v>63</v>
      </c>
      <c r="D69" s="87"/>
      <c r="E69" s="79"/>
      <c r="F69" s="55" t="str">
        <f>IF(D68&lt;D69,"eroare"," ")</f>
        <v xml:space="preserve"> </v>
      </c>
      <c r="G69" s="55"/>
      <c r="I69" s="51"/>
      <c r="J69" s="51"/>
      <c r="K69" s="51"/>
      <c r="M69" s="5"/>
    </row>
    <row r="70" spans="1:13" ht="43.5" x14ac:dyDescent="0.25">
      <c r="A70" s="43">
        <v>54</v>
      </c>
      <c r="B70" s="54" t="s">
        <v>88</v>
      </c>
      <c r="C70" s="88" t="s">
        <v>89</v>
      </c>
      <c r="D70" s="49">
        <v>200283</v>
      </c>
      <c r="E70" s="50">
        <f>+'[1]SOLDURI BILANT'!F95+'[1]SOLDURI BILANT'!F96+'[1]SOLDURI BILANT'!F97+'[1]SOLDURI BILANT'!F98+'[1]SOLDURI BILANT'!F99+'[1]SOLDURI BILANT'!F101+'[1]SOLDURI BILANT'!F102+'[1]SOLDURI BILANT'!F103+'[1]SOLDURI BILANT'!F100</f>
        <v>283442</v>
      </c>
      <c r="F70" s="55"/>
      <c r="G70" s="55"/>
      <c r="I70" s="51"/>
      <c r="J70" s="51"/>
      <c r="K70" s="51"/>
      <c r="M70" s="5"/>
    </row>
    <row r="71" spans="1:13" ht="30" x14ac:dyDescent="0.25">
      <c r="A71" s="43">
        <v>55</v>
      </c>
      <c r="B71" s="54" t="s">
        <v>90</v>
      </c>
      <c r="C71" s="45">
        <v>64</v>
      </c>
      <c r="D71" s="49"/>
      <c r="E71" s="50"/>
      <c r="I71" s="51"/>
      <c r="J71" s="51"/>
      <c r="K71" s="51"/>
      <c r="M71" s="5"/>
    </row>
    <row r="72" spans="1:13" ht="159" x14ac:dyDescent="0.25">
      <c r="A72" s="43">
        <v>56</v>
      </c>
      <c r="B72" s="53" t="s">
        <v>91</v>
      </c>
      <c r="C72" s="45">
        <v>65</v>
      </c>
      <c r="D72" s="49"/>
      <c r="E72" s="50">
        <f>+'[1]SOLDURI BILANT'!F125+'[1]SOLDURI BILANT'!F111+'[1]SOLDURI BILANT'!F109</f>
        <v>0</v>
      </c>
      <c r="I72" s="51"/>
      <c r="J72" s="51"/>
      <c r="K72" s="51"/>
      <c r="M72" s="5"/>
    </row>
    <row r="73" spans="1:13" ht="44.25" x14ac:dyDescent="0.25">
      <c r="A73" s="43">
        <v>57</v>
      </c>
      <c r="B73" s="56" t="s">
        <v>92</v>
      </c>
      <c r="C73" s="45">
        <v>66</v>
      </c>
      <c r="D73" s="49"/>
      <c r="E73" s="50"/>
      <c r="F73" s="55" t="str">
        <f>IF(D72&lt;D73,"eroare"," ")</f>
        <v xml:space="preserve"> </v>
      </c>
      <c r="G73" s="55"/>
      <c r="I73" s="51"/>
      <c r="J73" s="51"/>
      <c r="K73" s="51"/>
      <c r="M73" s="5"/>
    </row>
    <row r="74" spans="1:13" ht="87" x14ac:dyDescent="0.25">
      <c r="A74" s="43">
        <v>58</v>
      </c>
      <c r="B74" s="53" t="s">
        <v>93</v>
      </c>
      <c r="C74" s="45">
        <v>70</v>
      </c>
      <c r="D74" s="49"/>
      <c r="E74" s="50">
        <f>'[1]SOLDURI BILANT'!F144</f>
        <v>0</v>
      </c>
      <c r="I74" s="51"/>
      <c r="J74" s="51"/>
      <c r="K74" s="51"/>
      <c r="M74" s="5"/>
    </row>
    <row r="75" spans="1:13" ht="101.25" x14ac:dyDescent="0.25">
      <c r="A75" s="43">
        <v>59</v>
      </c>
      <c r="B75" s="53" t="s">
        <v>94</v>
      </c>
      <c r="C75" s="45">
        <v>71</v>
      </c>
      <c r="D75" s="49"/>
      <c r="E75" s="50">
        <f>+'[1]SOLDURI BILANT'!E24</f>
        <v>0</v>
      </c>
      <c r="I75" s="51"/>
      <c r="J75" s="51"/>
      <c r="K75" s="51"/>
      <c r="M75" s="5"/>
    </row>
    <row r="76" spans="1:13" ht="45" x14ac:dyDescent="0.25">
      <c r="A76" s="43">
        <v>60</v>
      </c>
      <c r="B76" s="53" t="s">
        <v>95</v>
      </c>
      <c r="C76" s="45">
        <v>72</v>
      </c>
      <c r="D76" s="49">
        <v>330320</v>
      </c>
      <c r="E76" s="50">
        <f>+'[1]SOLDURI BILANT'!F85+'[1]SOLDURI BILANT'!F86+'[1]SOLDURI BILANT'!F89+'[1]SOLDURI BILANT'!F90+'[1]SOLDURI BILANT'!F91</f>
        <v>456625</v>
      </c>
      <c r="I76" s="51"/>
      <c r="J76" s="51"/>
      <c r="K76" s="51"/>
      <c r="M76" s="5"/>
    </row>
    <row r="77" spans="1:13" ht="30" x14ac:dyDescent="0.25">
      <c r="A77" s="43">
        <v>61</v>
      </c>
      <c r="B77" s="53" t="s">
        <v>96</v>
      </c>
      <c r="C77" s="45" t="s">
        <v>97</v>
      </c>
      <c r="D77" s="72"/>
      <c r="E77" s="50"/>
      <c r="I77" s="51"/>
      <c r="J77" s="51"/>
      <c r="K77" s="51"/>
      <c r="M77" s="5"/>
    </row>
    <row r="78" spans="1:13" ht="74.25" x14ac:dyDescent="0.25">
      <c r="A78" s="43">
        <v>62</v>
      </c>
      <c r="B78" s="53" t="s">
        <v>98</v>
      </c>
      <c r="C78" s="45">
        <v>73</v>
      </c>
      <c r="D78" s="49"/>
      <c r="E78" s="50"/>
      <c r="F78" s="55"/>
      <c r="G78" s="55"/>
      <c r="I78" s="51"/>
      <c r="J78" s="51"/>
      <c r="K78" s="51"/>
      <c r="M78" s="5"/>
    </row>
    <row r="79" spans="1:13" ht="25.5" customHeight="1" x14ac:dyDescent="0.25">
      <c r="A79" s="43">
        <v>63</v>
      </c>
      <c r="B79" s="89" t="s">
        <v>99</v>
      </c>
      <c r="C79" s="45" t="s">
        <v>100</v>
      </c>
      <c r="D79" s="72"/>
      <c r="E79" s="50"/>
      <c r="F79" s="55" t="str">
        <f>IF(D78&lt;D79,"eroare"," ")</f>
        <v xml:space="preserve"> </v>
      </c>
      <c r="G79" s="55"/>
      <c r="I79" s="51"/>
      <c r="J79" s="51"/>
      <c r="K79" s="51"/>
      <c r="M79" s="5"/>
    </row>
    <row r="80" spans="1:13" ht="16.5" customHeight="1" x14ac:dyDescent="0.25">
      <c r="A80" s="43">
        <v>64</v>
      </c>
      <c r="B80" s="53" t="s">
        <v>101</v>
      </c>
      <c r="C80" s="45">
        <v>74</v>
      </c>
      <c r="D80" s="49"/>
      <c r="E80" s="50">
        <f>+'[1]SOLDURI BILANT'!F124</f>
        <v>0</v>
      </c>
      <c r="I80" s="51"/>
      <c r="J80" s="51"/>
      <c r="K80" s="51"/>
      <c r="M80" s="5"/>
    </row>
    <row r="81" spans="1:13" ht="29.25" x14ac:dyDescent="0.25">
      <c r="A81" s="43">
        <v>65</v>
      </c>
      <c r="B81" s="53" t="s">
        <v>102</v>
      </c>
      <c r="C81" s="45">
        <v>75</v>
      </c>
      <c r="D81" s="72"/>
      <c r="E81" s="50">
        <f>+'[1]SOLDURI BILANT'!F18+'[1]SOLDURI BILANT'!F19+'[1]SOLDURI BILANT'!F20</f>
        <v>0</v>
      </c>
      <c r="I81" s="51"/>
      <c r="J81" s="51"/>
      <c r="K81" s="51"/>
      <c r="M81" s="5"/>
    </row>
    <row r="82" spans="1:13" ht="32.25" customHeight="1" x14ac:dyDescent="0.25">
      <c r="A82" s="43">
        <v>66</v>
      </c>
      <c r="B82" s="48" t="s">
        <v>103</v>
      </c>
      <c r="C82" s="45">
        <v>78</v>
      </c>
      <c r="D82" s="57">
        <f>D64+D68+D72+D74+D75+D76+D78+D80+D81+D77</f>
        <v>634324100</v>
      </c>
      <c r="E82" s="58">
        <f>E64+E68+E72+E77+E74+E75+E76+E78+E80+E81</f>
        <v>845956652</v>
      </c>
      <c r="I82" s="51"/>
      <c r="J82" s="51"/>
      <c r="K82" s="51"/>
      <c r="M82" s="5"/>
    </row>
    <row r="83" spans="1:13" ht="17.25" customHeight="1" x14ac:dyDescent="0.25">
      <c r="A83" s="43">
        <v>67</v>
      </c>
      <c r="B83" s="48" t="s">
        <v>104</v>
      </c>
      <c r="C83" s="45">
        <v>79</v>
      </c>
      <c r="D83" s="57">
        <f>D62+D82</f>
        <v>651932088</v>
      </c>
      <c r="E83" s="58">
        <f>E62+E82</f>
        <v>857174066</v>
      </c>
      <c r="I83" s="51"/>
      <c r="J83" s="51"/>
      <c r="K83" s="51"/>
      <c r="M83" s="5"/>
    </row>
    <row r="84" spans="1:13" ht="46.5" customHeight="1" x14ac:dyDescent="0.25">
      <c r="A84" s="43">
        <v>68</v>
      </c>
      <c r="B84" s="48" t="s">
        <v>105</v>
      </c>
      <c r="C84" s="45">
        <v>80</v>
      </c>
      <c r="D84" s="90">
        <f>D54-D83</f>
        <v>-534111817</v>
      </c>
      <c r="E84" s="91">
        <f>E54-E83</f>
        <v>-683865675</v>
      </c>
      <c r="I84" s="51"/>
      <c r="J84" s="51"/>
      <c r="K84" s="51"/>
      <c r="M84" s="5"/>
    </row>
    <row r="85" spans="1:13" ht="15.75" customHeight="1" x14ac:dyDescent="0.25">
      <c r="A85" s="43">
        <v>69</v>
      </c>
      <c r="B85" s="48" t="s">
        <v>106</v>
      </c>
      <c r="C85" s="45">
        <v>83</v>
      </c>
      <c r="D85" s="92"/>
      <c r="E85" s="93"/>
      <c r="I85" s="51"/>
      <c r="J85" s="51"/>
      <c r="K85" s="51"/>
      <c r="M85" s="5"/>
    </row>
    <row r="86" spans="1:13" ht="72" customHeight="1" x14ac:dyDescent="0.25">
      <c r="A86" s="59">
        <v>70</v>
      </c>
      <c r="B86" s="60" t="s">
        <v>107</v>
      </c>
      <c r="C86" s="61">
        <v>84</v>
      </c>
      <c r="D86" s="62">
        <v>15055532</v>
      </c>
      <c r="E86" s="63">
        <f>+'[1]SOLDURI BILANT'!F7+'[1]SOLDURI BILANT'!F8+'[1]SOLDURI BILANT'!F9+'[1]SOLDURI BILANT'!F10+'[1]SOLDURI BILANT'!F11+'[1]SOLDURI BILANT'!F12+'[1]SOLDURI BILANT'!F13+'[1]SOLDURI BILANT'!E17+'[1]SOLDURI BILANT'!F14</f>
        <v>15055532</v>
      </c>
      <c r="I86" s="51"/>
      <c r="J86" s="51"/>
      <c r="K86" s="51"/>
      <c r="M86" s="5"/>
    </row>
    <row r="87" spans="1:13" ht="30" customHeight="1" x14ac:dyDescent="0.25">
      <c r="A87" s="64">
        <v>71</v>
      </c>
      <c r="B87" s="94" t="s">
        <v>108</v>
      </c>
      <c r="C87" s="66">
        <v>85</v>
      </c>
      <c r="D87" s="78">
        <v>0</v>
      </c>
      <c r="E87" s="79">
        <f>+'[1]SOLDURI BILANT'!F15</f>
        <v>0</v>
      </c>
      <c r="I87" s="51"/>
      <c r="J87" s="51"/>
      <c r="K87" s="51"/>
      <c r="M87" s="5"/>
    </row>
    <row r="88" spans="1:13" ht="30" customHeight="1" x14ac:dyDescent="0.25">
      <c r="A88" s="43">
        <v>72</v>
      </c>
      <c r="B88" s="53" t="s">
        <v>109</v>
      </c>
      <c r="C88" s="45">
        <v>86</v>
      </c>
      <c r="D88" s="49">
        <v>54410988</v>
      </c>
      <c r="E88" s="50">
        <f>+'[1]SOLDURI BILANT'!E15</f>
        <v>108332251</v>
      </c>
      <c r="I88" s="51"/>
      <c r="J88" s="51"/>
      <c r="K88" s="51"/>
      <c r="M88" s="5"/>
    </row>
    <row r="89" spans="1:13" ht="30" customHeight="1" x14ac:dyDescent="0.25">
      <c r="A89" s="43">
        <v>73</v>
      </c>
      <c r="B89" s="53" t="s">
        <v>110</v>
      </c>
      <c r="C89" s="45">
        <v>87</v>
      </c>
      <c r="D89" s="49">
        <v>0</v>
      </c>
      <c r="E89" s="50">
        <f>+'[1]SOLDURI BILANT'!F16</f>
        <v>0</v>
      </c>
      <c r="G89" s="52"/>
      <c r="I89" s="51"/>
      <c r="J89" s="51"/>
      <c r="K89" s="51"/>
      <c r="M89" s="5"/>
    </row>
    <row r="90" spans="1:13" ht="29.25" x14ac:dyDescent="0.25">
      <c r="A90" s="43">
        <v>74</v>
      </c>
      <c r="B90" s="53" t="s">
        <v>111</v>
      </c>
      <c r="C90" s="45">
        <v>88</v>
      </c>
      <c r="D90" s="49">
        <v>494756361</v>
      </c>
      <c r="E90" s="50">
        <f>+'[1]SOLDURI BILANT'!E16</f>
        <v>590588956</v>
      </c>
      <c r="I90" s="51"/>
      <c r="J90" s="51"/>
      <c r="K90" s="51"/>
      <c r="M90" s="5"/>
    </row>
    <row r="91" spans="1:13" ht="36" customHeight="1" x14ac:dyDescent="0.25">
      <c r="A91" s="59">
        <v>75</v>
      </c>
      <c r="B91" s="95" t="s">
        <v>112</v>
      </c>
      <c r="C91" s="61">
        <v>90</v>
      </c>
      <c r="D91" s="96">
        <f>D86+D87-D88+D89-D90</f>
        <v>-534111817</v>
      </c>
      <c r="E91" s="97">
        <f>E86+E87-E88+E89-E90</f>
        <v>-683865675</v>
      </c>
      <c r="I91" s="51"/>
      <c r="J91" s="51"/>
      <c r="K91" s="51"/>
      <c r="M91" s="5"/>
    </row>
    <row r="92" spans="1:13" ht="18" customHeight="1" x14ac:dyDescent="0.25">
      <c r="A92" s="21" t="s">
        <v>113</v>
      </c>
      <c r="B92" s="98" t="s">
        <v>114</v>
      </c>
      <c r="C92" s="99"/>
      <c r="D92" s="55" t="str">
        <f>IF(D84&lt;&gt;D91,"eroare"," ")</f>
        <v xml:space="preserve"> </v>
      </c>
      <c r="E92" s="55" t="str">
        <f>IF(E84&lt;&gt;E91,"eroare"," ")</f>
        <v xml:space="preserve"> </v>
      </c>
    </row>
    <row r="93" spans="1:13" ht="15.75" customHeight="1" x14ac:dyDescent="0.25">
      <c r="B93" s="101" t="s">
        <v>115</v>
      </c>
      <c r="C93" s="102"/>
      <c r="D93" s="102"/>
      <c r="E93" s="102"/>
    </row>
    <row r="94" spans="1:13" ht="15.75" customHeight="1" x14ac:dyDescent="0.25">
      <c r="B94" s="101" t="s">
        <v>116</v>
      </c>
      <c r="C94" s="102"/>
      <c r="D94" s="103"/>
      <c r="E94" s="102"/>
    </row>
    <row r="95" spans="1:13" ht="15.75" customHeight="1" x14ac:dyDescent="0.25">
      <c r="B95" s="101" t="s">
        <v>117</v>
      </c>
      <c r="C95" s="102"/>
      <c r="D95" s="102"/>
      <c r="E95" s="102"/>
    </row>
    <row r="96" spans="1:13" ht="15.75" customHeight="1" x14ac:dyDescent="0.25">
      <c r="B96" s="101"/>
      <c r="C96" s="102"/>
      <c r="D96" s="102"/>
      <c r="E96" s="102"/>
    </row>
    <row r="97" spans="1:12" ht="15.75" customHeight="1" x14ac:dyDescent="0.25">
      <c r="B97" s="101"/>
      <c r="C97" s="102"/>
      <c r="D97" s="102"/>
      <c r="E97" s="102"/>
    </row>
    <row r="98" spans="1:12" ht="15.75" customHeight="1" x14ac:dyDescent="0.25">
      <c r="B98" s="104" t="s">
        <v>118</v>
      </c>
      <c r="C98" s="102"/>
      <c r="D98" s="105" t="s">
        <v>119</v>
      </c>
      <c r="E98" s="105"/>
    </row>
    <row r="99" spans="1:12" ht="15.75" customHeight="1" x14ac:dyDescent="0.25">
      <c r="D99" s="107"/>
      <c r="E99" s="108"/>
    </row>
    <row r="100" spans="1:12" ht="15.75" customHeight="1" x14ac:dyDescent="0.25">
      <c r="B100" s="109"/>
      <c r="C100" s="110"/>
      <c r="D100" s="111"/>
      <c r="E100" s="111"/>
    </row>
    <row r="101" spans="1:12" ht="15" customHeight="1" x14ac:dyDescent="0.2">
      <c r="A101" s="16"/>
      <c r="B101" s="112"/>
      <c r="C101" s="113"/>
      <c r="D101" s="114"/>
      <c r="E101" s="115"/>
      <c r="F101" s="16"/>
      <c r="G101" s="16"/>
      <c r="H101" s="4"/>
      <c r="L101" s="4"/>
    </row>
    <row r="102" spans="1:12" ht="15.75" customHeight="1" x14ac:dyDescent="0.2">
      <c r="A102" s="16"/>
      <c r="B102" s="114"/>
      <c r="C102" s="113"/>
      <c r="D102" s="114"/>
      <c r="E102" s="115"/>
      <c r="F102" s="16"/>
      <c r="G102" s="16"/>
      <c r="H102" s="4"/>
      <c r="L102" s="4"/>
    </row>
    <row r="103" spans="1:12" ht="15.75" customHeight="1" x14ac:dyDescent="0.25">
      <c r="A103" s="16"/>
      <c r="B103" s="116"/>
      <c r="C103" s="113"/>
      <c r="D103" s="117"/>
      <c r="E103" s="117"/>
      <c r="F103" s="16"/>
      <c r="G103" s="16"/>
      <c r="H103" s="4"/>
      <c r="L103" s="4"/>
    </row>
    <row r="104" spans="1:12" ht="15" customHeight="1" x14ac:dyDescent="0.25">
      <c r="A104" s="16"/>
      <c r="B104" s="118"/>
      <c r="C104" s="119"/>
      <c r="D104" s="120"/>
      <c r="E104" s="121"/>
      <c r="F104" s="16"/>
      <c r="G104" s="16"/>
      <c r="H104" s="4"/>
      <c r="L104" s="4"/>
    </row>
    <row r="105" spans="1:12" ht="14.25" customHeight="1" x14ac:dyDescent="0.25">
      <c r="A105" s="16"/>
      <c r="B105" s="122"/>
      <c r="C105" s="119"/>
      <c r="D105" s="117"/>
      <c r="E105" s="117"/>
      <c r="F105" s="16"/>
      <c r="G105" s="16"/>
      <c r="H105" s="4"/>
      <c r="L105" s="4"/>
    </row>
    <row r="106" spans="1:12" ht="15.75" customHeight="1" x14ac:dyDescent="0.2">
      <c r="A106" s="16"/>
      <c r="B106" s="123"/>
      <c r="C106" s="119"/>
      <c r="D106" s="123"/>
      <c r="E106" s="115"/>
      <c r="F106" s="16"/>
      <c r="G106" s="16"/>
      <c r="H106" s="4"/>
      <c r="L106" s="4"/>
    </row>
    <row r="107" spans="1:12" ht="15.75" customHeight="1" x14ac:dyDescent="0.2">
      <c r="A107" s="16"/>
      <c r="B107" s="123"/>
      <c r="C107" s="124"/>
      <c r="D107" s="123"/>
      <c r="E107" s="115"/>
      <c r="F107" s="16"/>
      <c r="G107" s="16"/>
      <c r="H107" s="4"/>
      <c r="L107" s="4"/>
    </row>
    <row r="108" spans="1:12" ht="15" customHeight="1" x14ac:dyDescent="0.2">
      <c r="A108" s="16"/>
      <c r="B108" s="114"/>
      <c r="C108" s="113"/>
      <c r="D108" s="114"/>
      <c r="E108" s="115"/>
      <c r="F108" s="16"/>
      <c r="G108" s="16"/>
      <c r="H108" s="4"/>
      <c r="L108" s="4"/>
    </row>
    <row r="109" spans="1:12" ht="15.75" customHeight="1" x14ac:dyDescent="0.2">
      <c r="A109" s="16"/>
      <c r="B109" s="114"/>
      <c r="C109" s="113"/>
      <c r="D109" s="114"/>
      <c r="E109" s="115"/>
      <c r="F109" s="16"/>
      <c r="G109" s="16"/>
      <c r="H109" s="4"/>
      <c r="L109" s="4"/>
    </row>
    <row r="110" spans="1:12" ht="15.75" customHeight="1" x14ac:dyDescent="0.2">
      <c r="A110" s="16"/>
      <c r="B110" s="114"/>
      <c r="C110" s="113"/>
      <c r="D110" s="114"/>
      <c r="E110" s="115"/>
      <c r="F110" s="16"/>
      <c r="G110" s="16"/>
      <c r="H110" s="4"/>
      <c r="L110" s="4"/>
    </row>
    <row r="111" spans="1:12" ht="15.75" customHeight="1" x14ac:dyDescent="0.2">
      <c r="A111" s="16"/>
      <c r="B111" s="114"/>
      <c r="C111" s="113"/>
      <c r="D111" s="114"/>
      <c r="E111" s="115"/>
      <c r="F111" s="16"/>
      <c r="G111" s="16"/>
      <c r="H111" s="4"/>
      <c r="L111" s="4"/>
    </row>
    <row r="112" spans="1:12" ht="15.75" customHeight="1" x14ac:dyDescent="0.2">
      <c r="A112" s="16"/>
      <c r="B112" s="114"/>
      <c r="C112" s="113"/>
      <c r="D112" s="114"/>
      <c r="E112" s="115"/>
      <c r="F112" s="16"/>
      <c r="G112" s="16"/>
      <c r="H112" s="4"/>
      <c r="L112" s="4"/>
    </row>
    <row r="113" spans="1:12" ht="15.75" customHeight="1" x14ac:dyDescent="0.2">
      <c r="A113" s="16"/>
      <c r="B113" s="114"/>
      <c r="C113" s="113"/>
      <c r="D113" s="114"/>
      <c r="E113" s="115"/>
      <c r="F113" s="16"/>
      <c r="G113" s="16"/>
      <c r="H113" s="4"/>
      <c r="L113" s="4"/>
    </row>
    <row r="114" spans="1:12" ht="12.75" x14ac:dyDescent="0.2">
      <c r="A114" s="16"/>
      <c r="B114" s="114"/>
      <c r="C114" s="113"/>
      <c r="D114" s="114"/>
      <c r="E114" s="115"/>
      <c r="F114" s="16"/>
      <c r="G114" s="16"/>
      <c r="H114" s="4"/>
      <c r="L114" s="4"/>
    </row>
    <row r="115" spans="1:12" ht="12.75" x14ac:dyDescent="0.2">
      <c r="A115" s="16"/>
      <c r="B115" s="114"/>
      <c r="C115" s="113"/>
      <c r="D115" s="114"/>
      <c r="E115" s="115"/>
      <c r="F115" s="16"/>
      <c r="G115" s="16"/>
      <c r="H115" s="4"/>
      <c r="L115" s="4"/>
    </row>
    <row r="116" spans="1:12" x14ac:dyDescent="0.25">
      <c r="B116" s="16"/>
      <c r="C116" s="100"/>
      <c r="D116" s="16"/>
      <c r="E116" s="125"/>
      <c r="F116" s="126"/>
      <c r="G116" s="126"/>
      <c r="H116" s="4"/>
      <c r="L116" s="4"/>
    </row>
    <row r="117" spans="1:12" x14ac:dyDescent="0.25">
      <c r="A117" s="4"/>
      <c r="B117" s="16"/>
      <c r="C117" s="100"/>
      <c r="D117" s="16"/>
      <c r="E117" s="125"/>
      <c r="F117" s="126"/>
      <c r="G117" s="126"/>
      <c r="H117" s="4"/>
      <c r="L117" s="4"/>
    </row>
    <row r="118" spans="1:12" x14ac:dyDescent="0.25">
      <c r="A118" s="4"/>
      <c r="B118" s="16"/>
      <c r="C118" s="100"/>
      <c r="D118" s="16"/>
      <c r="E118" s="125"/>
      <c r="F118" s="126"/>
      <c r="G118" s="126"/>
      <c r="H118" s="4"/>
      <c r="L118" s="4"/>
    </row>
  </sheetData>
  <sheetProtection password="CFDD" sheet="1" objects="1" scenarios="1"/>
  <mergeCells count="17">
    <mergeCell ref="D98:E98"/>
    <mergeCell ref="D100:E100"/>
    <mergeCell ref="D103:E103"/>
    <mergeCell ref="D105:E105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59:D91 D17:D56">
      <formula1>-9.9999999E+28</formula1>
      <formula2>9.99999999E+28</formula2>
    </dataValidation>
  </dataValidations>
  <printOptions horizontalCentered="1"/>
  <pageMargins left="0.23622047244094499" right="0.23622047244094499" top="0.35433070866141703" bottom="0.43307086614173201" header="0.511811023622047" footer="0.43307086614173201"/>
  <pageSetup scale="90" firstPageNumber="0" fitToHeight="0" orientation="portrait" horizontalDpi="300" verticalDpi="300" r:id="rId1"/>
  <headerFooter alignWithMargins="0">
    <oddFooter>&amp;C&amp;A&amp;RPage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2024-03-14T09:38:53Z</dcterms:created>
  <dcterms:modified xsi:type="dcterms:W3CDTF">2024-03-14T09:39:57Z</dcterms:modified>
</cp:coreProperties>
</file>